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20" windowWidth="15195" windowHeight="11640" activeTab="0"/>
  </bookViews>
  <sheets>
    <sheet name="Verolaskuri" sheetId="1" r:id="rId1"/>
    <sheet name="Valuuttakurssit" sheetId="2" r:id="rId2"/>
    <sheet name="Tuontimaa" sheetId="3" r:id="rId3"/>
    <sheet name="Tuote" sheetId="4" r:id="rId4"/>
  </sheets>
  <definedNames>
    <definedName name="_04_2006" localSheetId="1">'Valuuttakurssit'!$A$3:$D$38</definedName>
    <definedName name="_08_2006" localSheetId="1">'Valuuttakurssit'!$A$40:$A$41</definedName>
  </definedNames>
  <calcPr fullCalcOnLoad="1"/>
</workbook>
</file>

<file path=xl/sharedStrings.xml><?xml version="1.0" encoding="utf-8"?>
<sst xmlns="http://schemas.openxmlformats.org/spreadsheetml/2006/main" count="151" uniqueCount="149">
  <si>
    <t>USD</t>
  </si>
  <si>
    <t>CAD</t>
  </si>
  <si>
    <t>GBP</t>
  </si>
  <si>
    <t>SEK</t>
  </si>
  <si>
    <t>NOK</t>
  </si>
  <si>
    <t>DKK</t>
  </si>
  <si>
    <t>ISK</t>
  </si>
  <si>
    <t>CHF</t>
  </si>
  <si>
    <t>JPY</t>
  </si>
  <si>
    <t>AUD</t>
  </si>
  <si>
    <t>Hongkong</t>
  </si>
  <si>
    <t>HKD</t>
  </si>
  <si>
    <t>ZAR</t>
  </si>
  <si>
    <t>SAR</t>
  </si>
  <si>
    <t>MAD</t>
  </si>
  <si>
    <t>Kuwait</t>
  </si>
  <si>
    <t>KWD</t>
  </si>
  <si>
    <t>AED</t>
  </si>
  <si>
    <t>Singapore</t>
  </si>
  <si>
    <t>SGD</t>
  </si>
  <si>
    <t>INR</t>
  </si>
  <si>
    <t>IRR</t>
  </si>
  <si>
    <t>MYR</t>
  </si>
  <si>
    <t>CNY</t>
  </si>
  <si>
    <t>THB</t>
  </si>
  <si>
    <t>NZD</t>
  </si>
  <si>
    <t>TND</t>
  </si>
  <si>
    <t>TRY</t>
  </si>
  <si>
    <t>EGP</t>
  </si>
  <si>
    <t>RUB</t>
  </si>
  <si>
    <t>HUF</t>
  </si>
  <si>
    <t>CZK</t>
  </si>
  <si>
    <t>EEK</t>
  </si>
  <si>
    <t>LVL</t>
  </si>
  <si>
    <t>LTL</t>
  </si>
  <si>
    <t>PLN</t>
  </si>
  <si>
    <t>SKK</t>
  </si>
  <si>
    <t>EU-maista</t>
  </si>
  <si>
    <t>EU:n veroalueen ulkopuolelta</t>
  </si>
  <si>
    <t>EU:n tullialueen ulkopuolelta</t>
  </si>
  <si>
    <t>Valitse tuontialue</t>
  </si>
  <si>
    <t>Valitse valuutta</t>
  </si>
  <si>
    <t>Valitse tuote</t>
  </si>
  <si>
    <t>Kirjat</t>
  </si>
  <si>
    <t>Valitsemaasi tuontialueeseen kuuluvat seuraavat maat:</t>
  </si>
  <si>
    <t>Auton korin (myös ohjaamoiden) muut osat ja tarvikkeet</t>
  </si>
  <si>
    <t>Ajoneuvon polttomoottorin osat</t>
  </si>
  <si>
    <t>Moottoripyörän osat</t>
  </si>
  <si>
    <t>DVD ja musiikki CD levyt</t>
  </si>
  <si>
    <t>Pienoismallien rakennussarjat</t>
  </si>
  <si>
    <t>Golfvälineet</t>
  </si>
  <si>
    <t>Tuote</t>
  </si>
  <si>
    <t>Tulli</t>
  </si>
  <si>
    <t>Alv</t>
  </si>
  <si>
    <t>Huomautukset ja vastuuvapaus ilmoitus</t>
  </si>
  <si>
    <t>Alankomaat, Belgia, Espanja, Irlanti, Iso-Britannia, Italia, Itävalta, Kreikka, Kypros, Latvia, Liettua, Luxemburg, Malta, Portugal, Puola, Ranska, Ruotsi, Saksa, Slovakia, Slovenia, Tanska, Tshekki, Unkari ja Viro</t>
  </si>
  <si>
    <t>EUR</t>
  </si>
  <si>
    <t>Laskentakaavakkeen käyttäminen</t>
  </si>
  <si>
    <t>Saksa: Helgolandin saari ja Büsingenin alue
Espanja: Ceuta, Melilla ja Kanariansaaret
Italia: Livigno, Campione d´Italia ja Luganojärven Italialle kuuluvat vesialueet
Kreikka: Agio Óros eli Mount Athos
Iso-Britannia: Kanaalisaaret
Ranska: merentakaiset departementit
Suomi: Ahvenanmaan maakunta</t>
  </si>
  <si>
    <t>Vaatteet (12,0%)</t>
  </si>
  <si>
    <t>Vaatteet (12,2%)</t>
  </si>
  <si>
    <t>Valuuttatunnus</t>
  </si>
  <si>
    <t>Muuntokurssi</t>
  </si>
  <si>
    <t>Valuutta</t>
  </si>
  <si>
    <t>EU-maa, Euro</t>
  </si>
  <si>
    <t>Valitse ruutu A3, sitten valikoista Tiedot -&gt; Tuo ulkoiset tiedot -&gt; Muokka kyselyä</t>
  </si>
  <si>
    <t>Tuontialue</t>
  </si>
  <si>
    <t>Tuotialueeseen kuuluvat maat</t>
  </si>
  <si>
    <t xml:space="preserve">Valitse rastittamalla valuuttakurssi-alue ja paina lopuksi Tuo-nappulaa oikeasta alakulmasta. </t>
  </si>
  <si>
    <t>Kaikki muut maat, joita ei ole listattu kahteen muuhun valintan (EU-maista tai EU:n veroalueen ulkopuolelta valintoihin).</t>
  </si>
  <si>
    <t>Erittely tuotteista</t>
  </si>
  <si>
    <t>ALV</t>
  </si>
  <si>
    <t>ALV tulli</t>
  </si>
  <si>
    <t>Euroina</t>
  </si>
  <si>
    <t xml:space="preserve">  Tuote 1:</t>
  </si>
  <si>
    <t xml:space="preserve">  Tuote 2:</t>
  </si>
  <si>
    <t xml:space="preserve">  Tuote 3:</t>
  </si>
  <si>
    <t xml:space="preserve">  Tuote 4:</t>
  </si>
  <si>
    <t xml:space="preserve">  Tuote 5:</t>
  </si>
  <si>
    <t xml:space="preserve">  Tuote 6:</t>
  </si>
  <si>
    <t xml:space="preserve">  Tuote 7:</t>
  </si>
  <si>
    <t xml:space="preserve">  Tuote 8:</t>
  </si>
  <si>
    <t xml:space="preserve">  Tuote 9:</t>
  </si>
  <si>
    <t xml:space="preserve">  Tuote 10:</t>
  </si>
  <si>
    <t xml:space="preserve">  Toimituskulut</t>
  </si>
  <si>
    <t>Yhteensä</t>
  </si>
  <si>
    <t>Verot yhteensä</t>
  </si>
  <si>
    <t>ALV / Tulli</t>
  </si>
  <si>
    <t>Arvio kokonaiskustannuksista</t>
  </si>
  <si>
    <t>ALV tulleista (22%)</t>
  </si>
  <si>
    <t>ALV (tuotekohtainen)</t>
  </si>
  <si>
    <t>Tulli (tuotekohtainen)</t>
  </si>
  <si>
    <t>Veron tyyppi</t>
  </si>
  <si>
    <t>Veron määrä</t>
  </si>
  <si>
    <t xml:space="preserve">Valitse oikea kuukausi tullin valuutanmuuntokursseista, esim osoite </t>
  </si>
  <si>
    <t>http://www.tulli.fi/fi/01_Ajankohtaista/04_Valuutan_muuntokurssit372/04_2006.jsp</t>
  </si>
  <si>
    <t>Maalaa A3:C38-alue ja järjestä kentät järjestys työkalulla (A-&gt;Z).</t>
  </si>
  <si>
    <t>Lopuksi valuutat kannattaa aakkosjärjesttää.</t>
  </si>
  <si>
    <t xml:space="preserve">madollisten toimituskulujen hinta valitsemallasi valuutalla. Kaavake näyttää verojen osuuden, ja lisää sen loppusummaan automaattisesti, </t>
  </si>
  <si>
    <t>mikäli veron suuruus ylitää 10e rajan. Alle 10e suuruista veroa ei kanneta, joten tuotteen saa tällöin veroitta.</t>
  </si>
  <si>
    <t>tilaamiensa tuotteiden verojen suuruudet. Tämä lomake on vain suuntaa antava apuväline.</t>
  </si>
  <si>
    <t>En vastaa lomakkeen aiheuttamista taloudellisista menetyksistä enkä aiheutuneesta mielipahasta. Jokaisen tulee itse kyetä laskemaan/arvioimaan</t>
  </si>
  <si>
    <t>Valitse tuontialue ja valuutta pudotusvalikoista, sekä tuotetyyppi tilattavien tuotteiden mukaisesti. Kirjoita keltaisiin kenttiin tuotteiden ja</t>
  </si>
  <si>
    <t xml:space="preserve">Lomake ei ota huomioon mm. valmisteveroja, joten esim alkoholi-juomien verojen laskeminen ei ole mahdollista. Tuotteen loppusumma saattaa vaihdella </t>
  </si>
  <si>
    <t>pankkisi valuuttakurssin mukaan, kyseessä on siis arvio verojen suuruudesta tullin ilmoittamien kurssien mukaan, joka on suuntaa antava.</t>
  </si>
  <si>
    <t xml:space="preserve">Tuloksen pitäisi olla lähellä todellista, mikäli valuuttakurssit on päivitetty tullin sivuilta, sekä muut valinnat on tehty oikein ja asianmukaisesti. </t>
  </si>
  <si>
    <t>Osoitteen päivittäminen</t>
  </si>
  <si>
    <t>Samoin kannattaa päivittää myös julkaistu kenttä, jolloin oikea päivämäärä tulee näkyviin</t>
  </si>
  <si>
    <t>Tullin ja ALV:n arvio laskuri muutamille ulkomailta tilattaville tuotteille</t>
  </si>
  <si>
    <t>Yhdysvallat</t>
  </si>
  <si>
    <t>Kanada</t>
  </si>
  <si>
    <t>Iso-Britannia</t>
  </si>
  <si>
    <t>Ruotsi</t>
  </si>
  <si>
    <t>Norja</t>
  </si>
  <si>
    <t>Tanska</t>
  </si>
  <si>
    <t>Islanti</t>
  </si>
  <si>
    <t>Sveitsi</t>
  </si>
  <si>
    <t>Japani</t>
  </si>
  <si>
    <t>Australia</t>
  </si>
  <si>
    <t>Etelä-Afrikka</t>
  </si>
  <si>
    <t>Saudi-Arabia</t>
  </si>
  <si>
    <t>Marokko</t>
  </si>
  <si>
    <t>Arabiemiirikunnat</t>
  </si>
  <si>
    <t>Intia</t>
  </si>
  <si>
    <t>Iran</t>
  </si>
  <si>
    <t>Malesia</t>
  </si>
  <si>
    <t>Kiina</t>
  </si>
  <si>
    <t>Thaimaa</t>
  </si>
  <si>
    <t>Uusi-Seelanti</t>
  </si>
  <si>
    <t>Tunisia</t>
  </si>
  <si>
    <t>Turkki</t>
  </si>
  <si>
    <t>Egypti</t>
  </si>
  <si>
    <t>Venäjä</t>
  </si>
  <si>
    <t>Unkari</t>
  </si>
  <si>
    <t>Viro</t>
  </si>
  <si>
    <t>Latvia</t>
  </si>
  <si>
    <t>Liettua</t>
  </si>
  <si>
    <t>Puola</t>
  </si>
  <si>
    <t>Slovakia</t>
  </si>
  <si>
    <t>Piirilevy</t>
  </si>
  <si>
    <t>Tsekki</t>
  </si>
  <si>
    <t>Muutos 3.12.2008 alkaen 275,00</t>
  </si>
  <si>
    <t>Kazakhstan</t>
  </si>
  <si>
    <t>KZT</t>
  </si>
  <si>
    <t>Israel</t>
  </si>
  <si>
    <t>ILS</t>
  </si>
  <si>
    <t>Julkaistu 27.11.2008</t>
  </si>
  <si>
    <t>Copyright © 2006-2008 - Pasi Vähämartti / www.vahamartti.fi</t>
  </si>
  <si>
    <t>Havaitsemistasi virheistä ja puutteista voit raportoida sähköpostitse osoitteeseen pasi.vahamartti.poista(at)poista.kolumbus.fi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</si>
</sst>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  <numFmt numFmtId="175" formatCode="_-* #,##0.0000\ [$USD]_-;\-* #,##0.0000\ [$USD]_-;_-* &quot;-&quot;????\ [$USD]_-;_-@_-"/>
    <numFmt numFmtId="176" formatCode="_-* #,##0.00000\ [$USD]_-;\-* #,##0.00000\ [$USD]_-;_-* &quot;-&quot;????\ [$USD]_-;_-@_-"/>
    <numFmt numFmtId="177" formatCode="_-* #,##0.000\ [$USD]_-;\-* #,##0.000\ [$USD]_-;_-* &quot;-&quot;????\ [$USD]_-;_-@_-"/>
    <numFmt numFmtId="178" formatCode="_-* #,##0.00\ [$USD]_-;\-* #,##0.00\ [$USD]_-;_-* &quot;-&quot;????\ [$USD]_-;_-@_-"/>
    <numFmt numFmtId="179" formatCode="_-* #,##0.00\ [$USD]_-;\-* #,##0.00\ [$USD]_-;_-* &quot;-&quot;??\ [$USD]_-;_-@_-"/>
    <numFmt numFmtId="180" formatCode="[$-40B]d\.\ mmmm&quot;ta &quot;yyyy"/>
    <numFmt numFmtId="181" formatCode="d\.m\.yyyy;@"/>
    <numFmt numFmtId="182" formatCode="#,##0.00\ &quot;€&quot;"/>
    <numFmt numFmtId="183" formatCode="0.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-* #,##0.000\ &quot;€&quot;_-;\-* #,##0.000\ &quot;€&quot;_-;_-* &quot;-&quot;??\ &quot;€&quot;_-;_-@_-"/>
    <numFmt numFmtId="189" formatCode="_-* #,##0.0000\ &quot;€&quot;_-;\-* #,##0.0000\ &quot;€&quot;_-;_-* &quot;-&quot;??\ &quot;€&quot;_-;_-@_-"/>
    <numFmt numFmtId="190" formatCode="_-* #,##0.00000\ &quot;€&quot;_-;\-* #,##0.00000\ &quot;€&quot;_-;_-* &quot;-&quot;??\ &quot;€&quot;_-;_-@_-"/>
    <numFmt numFmtId="191" formatCode="0.0"/>
    <numFmt numFmtId="192" formatCode="0.000000000"/>
    <numFmt numFmtId="193" formatCode="0.0000000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[$€-2]\ #\ ##,000_);[Red]\([$€-2]\ #\ ##,000\)"/>
  </numFmts>
  <fonts count="44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9" fontId="0" fillId="0" borderId="0" xfId="54" applyFont="1" applyAlignment="1">
      <alignment/>
    </xf>
    <xf numFmtId="183" fontId="0" fillId="0" borderId="0" xfId="54" applyNumberFormat="1" applyFont="1" applyAlignment="1">
      <alignment/>
    </xf>
    <xf numFmtId="2" fontId="0" fillId="33" borderId="10" xfId="41" applyNumberFormat="1" applyFont="1" applyFill="1" applyBorder="1" applyAlignment="1" applyProtection="1">
      <alignment/>
      <protection locked="0"/>
    </xf>
    <xf numFmtId="2" fontId="0" fillId="33" borderId="11" xfId="41" applyNumberFormat="1" applyFont="1" applyFill="1" applyBorder="1" applyAlignment="1" applyProtection="1">
      <alignment/>
      <protection locked="0"/>
    </xf>
    <xf numFmtId="2" fontId="0" fillId="33" borderId="12" xfId="41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4" fontId="0" fillId="0" borderId="0" xfId="62" applyFont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44" fontId="0" fillId="0" borderId="0" xfId="62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vertical="top" wrapText="1"/>
      <protection/>
    </xf>
    <xf numFmtId="14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44" fontId="0" fillId="0" borderId="17" xfId="62" applyFont="1" applyBorder="1" applyAlignment="1" applyProtection="1">
      <alignment/>
      <protection hidden="1"/>
    </xf>
    <xf numFmtId="44" fontId="0" fillId="0" borderId="18" xfId="62" applyFont="1" applyBorder="1" applyAlignment="1" applyProtection="1">
      <alignment/>
      <protection hidden="1"/>
    </xf>
    <xf numFmtId="44" fontId="0" fillId="0" borderId="19" xfId="62" applyFont="1" applyBorder="1" applyAlignment="1" applyProtection="1">
      <alignment/>
      <protection hidden="1"/>
    </xf>
    <xf numFmtId="44" fontId="0" fillId="0" borderId="20" xfId="62" applyFont="1" applyBorder="1" applyAlignment="1" applyProtection="1">
      <alignment/>
      <protection hidden="1"/>
    </xf>
    <xf numFmtId="44" fontId="0" fillId="0" borderId="21" xfId="62" applyFont="1" applyBorder="1" applyAlignment="1" applyProtection="1">
      <alignment/>
      <protection hidden="1"/>
    </xf>
    <xf numFmtId="44" fontId="0" fillId="0" borderId="22" xfId="62" applyFont="1" applyBorder="1" applyAlignment="1" applyProtection="1">
      <alignment/>
      <protection hidden="1"/>
    </xf>
    <xf numFmtId="44" fontId="0" fillId="0" borderId="23" xfId="62" applyFont="1" applyBorder="1" applyAlignment="1" applyProtection="1">
      <alignment/>
      <protection hidden="1"/>
    </xf>
    <xf numFmtId="44" fontId="0" fillId="0" borderId="24" xfId="62" applyFont="1" applyBorder="1" applyAlignment="1" applyProtection="1">
      <alignment/>
      <protection hidden="1"/>
    </xf>
    <xf numFmtId="44" fontId="0" fillId="0" borderId="25" xfId="62" applyFont="1" applyBorder="1" applyAlignment="1" applyProtection="1">
      <alignment/>
      <protection hidden="1"/>
    </xf>
    <xf numFmtId="44" fontId="0" fillId="0" borderId="26" xfId="62" applyFont="1" applyBorder="1" applyAlignment="1" applyProtection="1">
      <alignment/>
      <protection hidden="1"/>
    </xf>
    <xf numFmtId="44" fontId="0" fillId="0" borderId="27" xfId="62" applyFont="1" applyBorder="1" applyAlignment="1" applyProtection="1">
      <alignment/>
      <protection hidden="1"/>
    </xf>
    <xf numFmtId="44" fontId="0" fillId="0" borderId="0" xfId="62" applyFont="1" applyAlignment="1" applyProtection="1">
      <alignment/>
      <protection hidden="1"/>
    </xf>
    <xf numFmtId="44" fontId="0" fillId="0" borderId="28" xfId="0" applyNumberFormat="1" applyBorder="1" applyAlignment="1" applyProtection="1">
      <alignment/>
      <protection hidden="1"/>
    </xf>
    <xf numFmtId="44" fontId="0" fillId="0" borderId="29" xfId="0" applyNumberFormat="1" applyBorder="1" applyAlignment="1" applyProtection="1">
      <alignment/>
      <protection hidden="1"/>
    </xf>
    <xf numFmtId="44" fontId="3" fillId="34" borderId="28" xfId="41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4" fontId="3" fillId="0" borderId="13" xfId="41" applyFont="1" applyBorder="1" applyAlignment="1" applyProtection="1">
      <alignment/>
      <protection hidden="1"/>
    </xf>
    <xf numFmtId="0" fontId="5" fillId="0" borderId="0" xfId="44" applyAlignment="1" applyProtection="1">
      <alignment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30" xfId="0" applyFont="1" applyBorder="1" applyAlignment="1" applyProtection="1">
      <alignment/>
      <protection hidden="1"/>
    </xf>
    <xf numFmtId="0" fontId="0" fillId="0" borderId="30" xfId="0" applyFont="1" applyBorder="1" applyAlignment="1" applyProtection="1">
      <alignment/>
      <protection hidden="1"/>
    </xf>
    <xf numFmtId="0" fontId="0" fillId="0" borderId="31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9" fontId="0" fillId="0" borderId="0" xfId="0" applyNumberFormat="1" applyAlignment="1">
      <alignment/>
    </xf>
    <xf numFmtId="44" fontId="0" fillId="0" borderId="17" xfId="62" applyNumberFormat="1" applyFont="1" applyBorder="1" applyAlignment="1" applyProtection="1">
      <alignment/>
      <protection hidden="1"/>
    </xf>
    <xf numFmtId="44" fontId="0" fillId="0" borderId="32" xfId="62" applyNumberFormat="1" applyFont="1" applyBorder="1" applyAlignment="1" applyProtection="1">
      <alignment/>
      <protection hidden="1"/>
    </xf>
    <xf numFmtId="44" fontId="0" fillId="0" borderId="33" xfId="62" applyNumberFormat="1" applyFont="1" applyBorder="1" applyAlignment="1" applyProtection="1">
      <alignment horizontal="center"/>
      <protection hidden="1"/>
    </xf>
    <xf numFmtId="44" fontId="0" fillId="0" borderId="34" xfId="62" applyFont="1" applyBorder="1" applyAlignment="1" applyProtection="1">
      <alignment/>
      <protection hidden="1"/>
    </xf>
    <xf numFmtId="44" fontId="0" fillId="0" borderId="35" xfId="62" applyFont="1" applyBorder="1" applyAlignment="1" applyProtection="1">
      <alignment/>
      <protection hidden="1"/>
    </xf>
    <xf numFmtId="44" fontId="0" fillId="0" borderId="36" xfId="62" applyFont="1" applyBorder="1" applyAlignment="1" applyProtection="1">
      <alignment/>
      <protection hidden="1"/>
    </xf>
    <xf numFmtId="44" fontId="0" fillId="0" borderId="37" xfId="62" applyFont="1" applyBorder="1" applyAlignment="1" applyProtection="1">
      <alignment/>
      <protection hidden="1"/>
    </xf>
    <xf numFmtId="0" fontId="0" fillId="0" borderId="38" xfId="0" applyBorder="1" applyAlignment="1" applyProtection="1">
      <alignment horizontal="left"/>
      <protection/>
    </xf>
    <xf numFmtId="0" fontId="0" fillId="0" borderId="39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40" xfId="0" applyBorder="1" applyAlignment="1" applyProtection="1">
      <alignment horizontal="left"/>
      <protection/>
    </xf>
    <xf numFmtId="0" fontId="0" fillId="0" borderId="30" xfId="0" applyBorder="1" applyAlignment="1" applyProtection="1">
      <alignment horizontal="left"/>
      <protection/>
    </xf>
    <xf numFmtId="0" fontId="0" fillId="0" borderId="41" xfId="0" applyBorder="1" applyAlignment="1" applyProtection="1">
      <alignment horizontal="left"/>
      <protection/>
    </xf>
    <xf numFmtId="0" fontId="0" fillId="0" borderId="42" xfId="0" applyBorder="1" applyAlignment="1" applyProtection="1">
      <alignment horizontal="left"/>
      <protection/>
    </xf>
    <xf numFmtId="0" fontId="0" fillId="0" borderId="43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/>
      <protection/>
    </xf>
    <xf numFmtId="0" fontId="4" fillId="0" borderId="13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42" xfId="0" applyNumberFormat="1" applyBorder="1" applyAlignment="1" applyProtection="1">
      <alignment horizontal="right"/>
      <protection hidden="1"/>
    </xf>
    <xf numFmtId="0" fontId="0" fillId="0" borderId="44" xfId="0" applyBorder="1" applyAlignment="1" applyProtection="1">
      <alignment horizontal="left"/>
      <protection/>
    </xf>
    <xf numFmtId="0" fontId="0" fillId="0" borderId="45" xfId="0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/>
      <protection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Euro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Comma [0]" xfId="55"/>
    <cellStyle name="Currency [0]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Varoitusteksti" xfId="63"/>
  </cellStyles>
  <dxfs count="3">
    <dxf>
      <font>
        <color indexed="9"/>
      </font>
    </dxf>
    <dxf>
      <font>
        <color indexed="10"/>
      </font>
    </dxf>
    <dxf>
      <font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10.140625" style="5" customWidth="1"/>
    <col min="2" max="2" width="15.421875" style="5" customWidth="1"/>
    <col min="3" max="3" width="12.140625" style="5" customWidth="1"/>
    <col min="4" max="4" width="16.140625" style="5" customWidth="1"/>
    <col min="5" max="5" width="11.28125" style="5" customWidth="1"/>
    <col min="6" max="6" width="11.8515625" style="5" bestFit="1" customWidth="1"/>
    <col min="7" max="7" width="12.8515625" style="5" bestFit="1" customWidth="1"/>
    <col min="8" max="9" width="10.8515625" style="5" bestFit="1" customWidth="1"/>
    <col min="10" max="10" width="9.28125" style="5" bestFit="1" customWidth="1"/>
    <col min="11" max="11" width="10.8515625" style="5" customWidth="1"/>
    <col min="12" max="16384" width="9.140625" style="5" customWidth="1"/>
  </cols>
  <sheetData>
    <row r="1" spans="1:11" ht="20.25" customHeight="1">
      <c r="A1" s="73" t="s">
        <v>108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3" spans="1:10" ht="15.75" customHeight="1">
      <c r="A3" s="75" t="s">
        <v>40</v>
      </c>
      <c r="B3" s="75"/>
      <c r="E3" s="53">
        <v>1</v>
      </c>
      <c r="G3" s="71" t="str">
        <f>"Valuuttakurssit "&amp;Valuuttakurssit!A40</f>
        <v>Valuuttakurssit Julkaistu 27.11.2008</v>
      </c>
      <c r="H3" s="71"/>
      <c r="I3" s="71"/>
      <c r="J3" s="71"/>
    </row>
    <row r="4" spans="1:10" ht="15.75" customHeight="1">
      <c r="A4" s="75" t="s">
        <v>41</v>
      </c>
      <c r="B4" s="75"/>
      <c r="D4" s="53">
        <v>1</v>
      </c>
      <c r="E4" s="54" t="str">
        <f>INDEX(Valuuttakurssit!B2:B38,D4,0)</f>
        <v>EUR</v>
      </c>
      <c r="G4" s="52" t="str">
        <f>"Tullin valuutan muuntokurssi: 1€ = "&amp;INDEX(Valuuttakurssit!C2:C38,D4,0)&amp;" "&amp;E4&amp;" "</f>
        <v>Tullin valuutan muuntokurssi: 1€ = 1 EUR </v>
      </c>
      <c r="H4" s="52"/>
      <c r="I4" s="44"/>
      <c r="J4" s="44"/>
    </row>
    <row r="5" spans="1:2" ht="15.75" customHeight="1">
      <c r="A5" s="11"/>
      <c r="B5" s="11"/>
    </row>
    <row r="6" spans="1:11" ht="15.75" customHeight="1" thickBot="1">
      <c r="A6" s="74" t="s">
        <v>70</v>
      </c>
      <c r="B6" s="74"/>
      <c r="C6" s="12"/>
      <c r="D6" s="12"/>
      <c r="E6" s="13" t="str">
        <f>"Hinta ("&amp;E4&amp;")"</f>
        <v>Hinta (EUR)</v>
      </c>
      <c r="F6" s="14" t="s">
        <v>73</v>
      </c>
      <c r="G6" s="13" t="s">
        <v>87</v>
      </c>
      <c r="H6" s="13" t="s">
        <v>71</v>
      </c>
      <c r="I6" s="15" t="s">
        <v>52</v>
      </c>
      <c r="J6" s="14" t="s">
        <v>72</v>
      </c>
      <c r="K6" s="13" t="s">
        <v>85</v>
      </c>
    </row>
    <row r="7" spans="1:11" ht="15.75" customHeight="1" thickBot="1">
      <c r="A7" s="47" t="s">
        <v>74</v>
      </c>
      <c r="B7" s="48"/>
      <c r="C7" s="40"/>
      <c r="D7" s="53">
        <v>1</v>
      </c>
      <c r="E7" s="10"/>
      <c r="F7" s="56">
        <f>IF($D7=1,"",$E7/INDEX(Valuuttakurssit!$C$2:$C$38,$D$4,0))</f>
      </c>
      <c r="G7" s="59">
        <f>IF($D7=1,"",IF($E$3=1,"0% / 0%",CHOOSE($D7,Tuote!$C$2,Tuote!$C$3,Tuote!$C$4,Tuote!$C$5,Tuote!$C$6,Tuote!$C$7,Tuote!$C$8,Tuote!$C$9,Tuote!$C$10,Tuote!$C$11,Tuote!$C$12)*100&amp;"% / "&amp;IF($E$3=3,CHOOSE($D7,Tuote!$B$2,Tuote!$B$3,Tuote!$B$4,Tuote!$B$5,Tuote!$B$6,Tuote!$B$7,Tuote!$B$8,Tuote!$B$9,Tuote!$B$10,Tuote!$B$11,Tuote!$B$12)*100&amp;"%","0%")))</f>
      </c>
      <c r="H7" s="25">
        <f>IF($E$3=1,0,IF($D7=1,0,IF($E$3=1,0,IF($E$3=2,F7*CHOOSE($D7,Tuote!$C$2,Tuote!$C$3,Tuote!$C$4,Tuote!$C$5,Tuote!$C$6,Tuote!$C$7,Tuote!$C$8,Tuote!$C$9,Tuote!$C$10,Tuote!$C$11,Tuote!$C$12),IF($E$3=3,$F7*CHOOSE($D7,Tuote!$C$2,Tuote!$C$3,Tuote!$C$4,Tuote!$C$5,Tuote!$C$6,Tuote!$C$7,Tuote!$C$8,Tuote!$C$9,Tuote!$C$10,Tuote!$C$11,Tuote!$C$12),0)))))</f>
        <v>0</v>
      </c>
      <c r="I7" s="26">
        <f>IF($E$3=3,IF($D7=1,0,$F7*CHOOSE($D7,Tuote!$B$2,Tuote!$B$3,Tuote!$B$4,Tuote!$B$5,Tuote!$B$6,Tuote!$B$7,Tuote!$B$8,Tuote!$B$9,Tuote!$B$10,Tuote!$B$11,Tuote!$B$12)),0)</f>
        <v>0</v>
      </c>
      <c r="J7" s="27">
        <f>IF($E$3=3,IF($D7=1,0,I7*0.22),0)</f>
        <v>0</v>
      </c>
      <c r="K7" s="25">
        <f aca="true" t="shared" si="0" ref="K7:K16">IF($D7=1,"",F7+I7+J7+H7)</f>
      </c>
    </row>
    <row r="8" spans="1:11" ht="15.75" customHeight="1" thickBot="1">
      <c r="A8" s="47" t="s">
        <v>75</v>
      </c>
      <c r="B8" s="45"/>
      <c r="C8" s="40"/>
      <c r="D8" s="53">
        <v>1</v>
      </c>
      <c r="E8" s="8"/>
      <c r="F8" s="28">
        <f>IF($D8=1,"",$E8/INDEX(Valuuttakurssit!$C$2:$C$38,$D$4,0))</f>
      </c>
      <c r="G8" s="61">
        <f>IF($D8=1,"",IF($E$3=1,"0% / 0%",CHOOSE($D8,Tuote!$C$2,Tuote!$C$3,Tuote!$C$4,Tuote!$C$5,Tuote!$C$6,Tuote!$C$7,Tuote!$C$8,Tuote!$C$9,Tuote!$C$10,Tuote!$C$11,Tuote!$C$12)*100&amp;"% / "&amp;IF($E$3=3,CHOOSE($D8,Tuote!$B$2,Tuote!$B$3,Tuote!$B$4,Tuote!$B$5,Tuote!$B$6,Tuote!$B$7,Tuote!$B$8,Tuote!$B$9,Tuote!$B$10,Tuote!$B$11,Tuote!$B$12)*100&amp;"%","0%")))</f>
      </c>
      <c r="H8" s="28">
        <f>IF($E$3=1,0,IF($D8=1,0,IF($E$3=1,0,IF($E$3=2,F8*CHOOSE($D8,Tuote!$C$2,Tuote!$C$3,Tuote!$C$4,Tuote!$C$5,Tuote!$C$6,Tuote!$C$7,Tuote!$C$8,Tuote!$C$9,Tuote!$C$10,Tuote!$C$11,Tuote!$C$12),IF($E$3=3,$F8*CHOOSE($D8,Tuote!$C$2,Tuote!$C$3,Tuote!$C$4,Tuote!$C$5,Tuote!$C$6,Tuote!$C$7,Tuote!$C$8,Tuote!$C$9,Tuote!$C$10,Tuote!$C$11,Tuote!$C$12),0)))))</f>
        <v>0</v>
      </c>
      <c r="I8" s="29">
        <f>IF($E$3=3,IF($D8=1,0,$F8*CHOOSE($D8,Tuote!$B$2,Tuote!$B$3,Tuote!$B$4,Tuote!$B$5,Tuote!$B$6,Tuote!$B$7,Tuote!$B$8,Tuote!$B$9,Tuote!$B$10,Tuote!$B$11,Tuote!$B$12)),0)</f>
        <v>0</v>
      </c>
      <c r="J8" s="30">
        <f aca="true" t="shared" si="1" ref="J8:J16">IF($E$3=3,IF($D8=1,0,I8*0.22),0)</f>
        <v>0</v>
      </c>
      <c r="K8" s="28">
        <f t="shared" si="0"/>
      </c>
    </row>
    <row r="9" spans="1:11" ht="15.75" customHeight="1" thickBot="1">
      <c r="A9" s="47" t="s">
        <v>76</v>
      </c>
      <c r="B9" s="45"/>
      <c r="C9" s="40"/>
      <c r="D9" s="53">
        <v>1</v>
      </c>
      <c r="E9" s="8"/>
      <c r="F9" s="28">
        <f>IF($D9=1,"",$E9/INDEX(Valuuttakurssit!$C$2:$C$38,$D$4,0))</f>
      </c>
      <c r="G9" s="61">
        <f>IF($D9=1,"",IF($E$3=1,"0% / 0%",CHOOSE($D9,Tuote!$C$2,Tuote!$C$3,Tuote!$C$4,Tuote!$C$5,Tuote!$C$6,Tuote!$C$7,Tuote!$C$8,Tuote!$C$9,Tuote!$C$10,Tuote!$C$11,Tuote!$C$12)*100&amp;"% / "&amp;IF($E$3=3,CHOOSE($D9,Tuote!$B$2,Tuote!$B$3,Tuote!$B$4,Tuote!$B$5,Tuote!$B$6,Tuote!$B$7,Tuote!$B$8,Tuote!$B$9,Tuote!$B$10,Tuote!$B$11,Tuote!$B$12)*100&amp;"%","0%")))</f>
      </c>
      <c r="H9" s="28">
        <f>IF($E$3=1,0,IF($D9=1,0,IF($E$3=1,0,IF($E$3=2,F9*CHOOSE($D9,Tuote!$C$2,Tuote!$C$3,Tuote!$C$4,Tuote!$C$5,Tuote!$C$6,Tuote!$C$7,Tuote!$C$8,Tuote!$C$9,Tuote!$C$10,Tuote!$C$11,Tuote!$C$12),IF($E$3=3,$F9*CHOOSE($D9,Tuote!$C$2,Tuote!$C$3,Tuote!$C$4,Tuote!$C$5,Tuote!$C$6,Tuote!$C$7,Tuote!$C$8,Tuote!$C$9,Tuote!$C$10,Tuote!$C$11,Tuote!$C$12),0)))))</f>
        <v>0</v>
      </c>
      <c r="I9" s="29">
        <f>IF($E$3=3,IF($D9=1,0,$F9*CHOOSE($D9,Tuote!$B$2,Tuote!$B$3,Tuote!$B$4,Tuote!$B$5,Tuote!$B$6,Tuote!$B$7,Tuote!$B$8,Tuote!$B$9,Tuote!$B$10,Tuote!$B$11,Tuote!$B$12)),0)</f>
        <v>0</v>
      </c>
      <c r="J9" s="30">
        <f t="shared" si="1"/>
        <v>0</v>
      </c>
      <c r="K9" s="28">
        <f t="shared" si="0"/>
      </c>
    </row>
    <row r="10" spans="1:11" ht="15.75" customHeight="1" thickBot="1">
      <c r="A10" s="47" t="s">
        <v>77</v>
      </c>
      <c r="B10" s="45"/>
      <c r="C10" s="40"/>
      <c r="D10" s="53">
        <v>1</v>
      </c>
      <c r="E10" s="8"/>
      <c r="F10" s="28">
        <f>IF($D10=1,"",$E10/INDEX(Valuuttakurssit!$C$2:$C$38,$D$4,0))</f>
      </c>
      <c r="G10" s="61">
        <f>IF($D10=1,"",IF($E$3=1,"0% / 0%",CHOOSE($D10,Tuote!$C$2,Tuote!$C$3,Tuote!$C$4,Tuote!$C$5,Tuote!$C$6,Tuote!$C$7,Tuote!$C$8,Tuote!$C$9,Tuote!$C$10,Tuote!$C$11,Tuote!$C$12)*100&amp;"% / "&amp;IF($E$3=3,CHOOSE($D10,Tuote!$B$2,Tuote!$B$3,Tuote!$B$4,Tuote!$B$5,Tuote!$B$6,Tuote!$B$7,Tuote!$B$8,Tuote!$B$9,Tuote!$B$10,Tuote!$B$11,Tuote!$B$12)*100&amp;"%","0%")))</f>
      </c>
      <c r="H10" s="28">
        <f>IF($E$3=1,0,IF($D10=1,0,IF($E$3=1,0,IF($E$3=2,F10*CHOOSE($D10,Tuote!$C$2,Tuote!$C$3,Tuote!$C$4,Tuote!$C$5,Tuote!$C$6,Tuote!$C$7,Tuote!$C$8,Tuote!$C$9,Tuote!$C$10,Tuote!$C$11,Tuote!$C$12),IF($E$3=3,$F10*CHOOSE($D10,Tuote!$C$2,Tuote!$C$3,Tuote!$C$4,Tuote!$C$5,Tuote!$C$6,Tuote!$C$7,Tuote!$C$8,Tuote!$C$9,Tuote!$C$10,Tuote!$C$11,Tuote!$C$12),0)))))</f>
        <v>0</v>
      </c>
      <c r="I10" s="29">
        <f>IF($E$3=3,IF($D10=1,0,$F10*CHOOSE($D10,Tuote!$B$2,Tuote!$B$3,Tuote!$B$4,Tuote!$B$5,Tuote!$B$6,Tuote!$B$7,Tuote!$B$8,Tuote!$B$9,Tuote!$B$10,Tuote!$B$11,Tuote!$B$12)),0)</f>
        <v>0</v>
      </c>
      <c r="J10" s="30">
        <f t="shared" si="1"/>
        <v>0</v>
      </c>
      <c r="K10" s="28">
        <f t="shared" si="0"/>
      </c>
    </row>
    <row r="11" spans="1:11" ht="15.75" customHeight="1" thickBot="1">
      <c r="A11" s="47" t="s">
        <v>78</v>
      </c>
      <c r="B11" s="45"/>
      <c r="C11" s="40"/>
      <c r="D11" s="53">
        <v>1</v>
      </c>
      <c r="E11" s="8"/>
      <c r="F11" s="28">
        <f>IF($D11=1,"",$E11/INDEX(Valuuttakurssit!$C$2:$C$38,$D$4,0))</f>
      </c>
      <c r="G11" s="61">
        <f>IF($D11=1,"",IF($E$3=1,"0% / 0%",CHOOSE($D11,Tuote!$C$2,Tuote!$C$3,Tuote!$C$4,Tuote!$C$5,Tuote!$C$6,Tuote!$C$7,Tuote!$C$8,Tuote!$C$9,Tuote!$C$10,Tuote!$C$11,Tuote!$C$12)*100&amp;"% / "&amp;IF($E$3=3,CHOOSE($D11,Tuote!$B$2,Tuote!$B$3,Tuote!$B$4,Tuote!$B$5,Tuote!$B$6,Tuote!$B$7,Tuote!$B$8,Tuote!$B$9,Tuote!$B$10,Tuote!$B$11,Tuote!$B$12)*100&amp;"%","0%")))</f>
      </c>
      <c r="H11" s="28">
        <f>IF($E$3=1,0,IF($D11=1,0,IF($E$3=1,0,IF($E$3=2,F11*CHOOSE($D11,Tuote!$C$2,Tuote!$C$3,Tuote!$C$4,Tuote!$C$5,Tuote!$C$6,Tuote!$C$7,Tuote!$C$8,Tuote!$C$9,Tuote!$C$10,Tuote!$C$11,Tuote!$C$12),IF($E$3=3,$F11*CHOOSE($D11,Tuote!$C$2,Tuote!$C$3,Tuote!$C$4,Tuote!$C$5,Tuote!$C$6,Tuote!$C$7,Tuote!$C$8,Tuote!$C$9,Tuote!$C$10,Tuote!$C$11,Tuote!$C$12),0)))))</f>
        <v>0</v>
      </c>
      <c r="I11" s="29">
        <f>IF($E$3=3,IF($D11=1,0,$F11*CHOOSE($D11,Tuote!$B$2,Tuote!$B$3,Tuote!$B$4,Tuote!$B$5,Tuote!$B$6,Tuote!$B$7,Tuote!$B$8,Tuote!$B$9,Tuote!$B$10,Tuote!$B$11,Tuote!$B$12)),0)</f>
        <v>0</v>
      </c>
      <c r="J11" s="30">
        <f t="shared" si="1"/>
        <v>0</v>
      </c>
      <c r="K11" s="28">
        <f t="shared" si="0"/>
      </c>
    </row>
    <row r="12" spans="1:11" ht="15.75" customHeight="1" thickBot="1">
      <c r="A12" s="47" t="s">
        <v>79</v>
      </c>
      <c r="B12" s="45"/>
      <c r="C12" s="40"/>
      <c r="D12" s="53">
        <v>1</v>
      </c>
      <c r="E12" s="8"/>
      <c r="F12" s="28">
        <f>IF($D12=1,"",$E12/INDEX(Valuuttakurssit!$C$2:$C$38,$D$4,0))</f>
      </c>
      <c r="G12" s="61">
        <f>IF($D12=1,"",IF($E$3=1,"0% / 0%",CHOOSE($D12,Tuote!$C$2,Tuote!$C$3,Tuote!$C$4,Tuote!$C$5,Tuote!$C$6,Tuote!$C$7,Tuote!$C$8,Tuote!$C$9,Tuote!$C$10,Tuote!$C$11,Tuote!$C$12)*100&amp;"% / "&amp;IF($E$3=3,CHOOSE($D12,Tuote!$B$2,Tuote!$B$3,Tuote!$B$4,Tuote!$B$5,Tuote!$B$6,Tuote!$B$7,Tuote!$B$8,Tuote!$B$9,Tuote!$B$10,Tuote!$B$11,Tuote!$B$12)*100&amp;"%","0%")))</f>
      </c>
      <c r="H12" s="28">
        <f>IF($E$3=1,0,IF($D12=1,0,IF($E$3=1,0,IF($E$3=2,F12*CHOOSE($D12,Tuote!$C$2,Tuote!$C$3,Tuote!$C$4,Tuote!$C$5,Tuote!$C$6,Tuote!$C$7,Tuote!$C$8,Tuote!$C$9,Tuote!$C$10,Tuote!$C$11,Tuote!$C$12),IF($E$3=3,$F12*CHOOSE($D12,Tuote!$C$2,Tuote!$C$3,Tuote!$C$4,Tuote!$C$5,Tuote!$C$6,Tuote!$C$7,Tuote!$C$8,Tuote!$C$9,Tuote!$C$10,Tuote!$C$11,Tuote!$C$12),0)))))</f>
        <v>0</v>
      </c>
      <c r="I12" s="29">
        <f>IF($E$3=3,IF($D12=1,0,$F12*CHOOSE($D12,Tuote!$B$2,Tuote!$B$3,Tuote!$B$4,Tuote!$B$5,Tuote!$B$6,Tuote!$B$7,Tuote!$B$8,Tuote!$B$9,Tuote!$B$10,Tuote!$B$11,Tuote!$B$12)),0)</f>
        <v>0</v>
      </c>
      <c r="J12" s="30">
        <f t="shared" si="1"/>
        <v>0</v>
      </c>
      <c r="K12" s="28">
        <f t="shared" si="0"/>
      </c>
    </row>
    <row r="13" spans="1:11" ht="15.75" customHeight="1" thickBot="1">
      <c r="A13" s="47" t="s">
        <v>80</v>
      </c>
      <c r="B13" s="45"/>
      <c r="C13" s="40"/>
      <c r="D13" s="53">
        <v>1</v>
      </c>
      <c r="E13" s="8"/>
      <c r="F13" s="28">
        <f>IF($D13=1,"",$E13/INDEX(Valuuttakurssit!$C$2:$C$38,$D$4,0))</f>
      </c>
      <c r="G13" s="61">
        <f>IF($D13=1,"",IF($E$3=1,"0% / 0%",CHOOSE($D13,Tuote!$C$2,Tuote!$C$3,Tuote!$C$4,Tuote!$C$5,Tuote!$C$6,Tuote!$C$7,Tuote!$C$8,Tuote!$C$9,Tuote!$C$10,Tuote!$C$11,Tuote!$C$12)*100&amp;"% / "&amp;IF($E$3=3,CHOOSE($D13,Tuote!$B$2,Tuote!$B$3,Tuote!$B$4,Tuote!$B$5,Tuote!$B$6,Tuote!$B$7,Tuote!$B$8,Tuote!$B$9,Tuote!$B$10,Tuote!$B$11,Tuote!$B$12)*100&amp;"%","0%")))</f>
      </c>
      <c r="H13" s="28">
        <f>IF($E$3=1,0,IF($D13=1,0,IF($E$3=1,0,IF($E$3=2,F13*CHOOSE($D13,Tuote!$C$2,Tuote!$C$3,Tuote!$C$4,Tuote!$C$5,Tuote!$C$6,Tuote!$C$7,Tuote!$C$8,Tuote!$C$9,Tuote!$C$10,Tuote!$C$11,Tuote!$C$12),IF($E$3=3,$F13*CHOOSE($D13,Tuote!$C$2,Tuote!$C$3,Tuote!$C$4,Tuote!$C$5,Tuote!$C$6,Tuote!$C$7,Tuote!$C$8,Tuote!$C$9,Tuote!$C$10,Tuote!$C$11,Tuote!$C$12),0)))))</f>
        <v>0</v>
      </c>
      <c r="I13" s="29">
        <f>IF($E$3=3,IF($D13=1,0,$F13*CHOOSE($D13,Tuote!$B$2,Tuote!$B$3,Tuote!$B$4,Tuote!$B$5,Tuote!$B$6,Tuote!$B$7,Tuote!$B$8,Tuote!$B$9,Tuote!$B$10,Tuote!$B$11,Tuote!$B$12)),0)</f>
        <v>0</v>
      </c>
      <c r="J13" s="30">
        <f t="shared" si="1"/>
        <v>0</v>
      </c>
      <c r="K13" s="28">
        <f t="shared" si="0"/>
      </c>
    </row>
    <row r="14" spans="1:11" ht="15.75" customHeight="1" thickBot="1">
      <c r="A14" s="47" t="s">
        <v>81</v>
      </c>
      <c r="B14" s="45"/>
      <c r="C14" s="40"/>
      <c r="D14" s="53">
        <v>1</v>
      </c>
      <c r="E14" s="8"/>
      <c r="F14" s="28">
        <f>IF($D14=1,"",$E14/INDEX(Valuuttakurssit!$C$2:$C$38,$D$4,0))</f>
      </c>
      <c r="G14" s="61">
        <f>IF($D14=1,"",IF($E$3=1,"0% / 0%",CHOOSE($D14,Tuote!$C$2,Tuote!$C$3,Tuote!$C$4,Tuote!$C$5,Tuote!$C$6,Tuote!$C$7,Tuote!$C$8,Tuote!$C$9,Tuote!$C$10,Tuote!$C$11,Tuote!$C$12)*100&amp;"% / "&amp;IF($E$3=3,CHOOSE($D14,Tuote!$B$2,Tuote!$B$3,Tuote!$B$4,Tuote!$B$5,Tuote!$B$6,Tuote!$B$7,Tuote!$B$8,Tuote!$B$9,Tuote!$B$10,Tuote!$B$11,Tuote!$B$12)*100&amp;"%","0%")))</f>
      </c>
      <c r="H14" s="28">
        <f>IF($E$3=1,0,IF($D14=1,0,IF($E$3=1,0,IF($E$3=2,F14*CHOOSE($D14,Tuote!$C$2,Tuote!$C$3,Tuote!$C$4,Tuote!$C$5,Tuote!$C$6,Tuote!$C$7,Tuote!$C$8,Tuote!$C$9,Tuote!$C$10,Tuote!$C$11,Tuote!$C$12),IF($E$3=3,$F14*CHOOSE($D14,Tuote!$C$2,Tuote!$C$3,Tuote!$C$4,Tuote!$C$5,Tuote!$C$6,Tuote!$C$7,Tuote!$C$8,Tuote!$C$9,Tuote!$C$10,Tuote!$C$11,Tuote!$C$12),0)))))</f>
        <v>0</v>
      </c>
      <c r="I14" s="29">
        <f>IF($E$3=3,IF($D14=1,0,$F14*CHOOSE($D14,Tuote!$B$2,Tuote!$B$3,Tuote!$B$4,Tuote!$B$5,Tuote!$B$6,Tuote!$B$7,Tuote!$B$8,Tuote!$B$9,Tuote!$B$10,Tuote!$B$11,Tuote!$B$12)),0)</f>
        <v>0</v>
      </c>
      <c r="J14" s="30">
        <f t="shared" si="1"/>
        <v>0</v>
      </c>
      <c r="K14" s="28">
        <f t="shared" si="0"/>
      </c>
    </row>
    <row r="15" spans="1:11" ht="15.75" customHeight="1" thickBot="1">
      <c r="A15" s="47" t="s">
        <v>82</v>
      </c>
      <c r="B15" s="45"/>
      <c r="C15" s="40"/>
      <c r="D15" s="53">
        <v>1</v>
      </c>
      <c r="E15" s="8"/>
      <c r="F15" s="28">
        <f>IF($D15=1,"",$E15/INDEX(Valuuttakurssit!$C$2:$C$38,$D$4,0))</f>
      </c>
      <c r="G15" s="61">
        <f>IF($D15=1,"",IF($E$3=1,"0% / 0%",CHOOSE($D15,Tuote!$C$2,Tuote!$C$3,Tuote!$C$4,Tuote!$C$5,Tuote!$C$6,Tuote!$C$7,Tuote!$C$8,Tuote!$C$9,Tuote!$C$10,Tuote!$C$11,Tuote!$C$12)*100&amp;"% / "&amp;IF($E$3=3,CHOOSE($D15,Tuote!$B$2,Tuote!$B$3,Tuote!$B$4,Tuote!$B$5,Tuote!$B$6,Tuote!$B$7,Tuote!$B$8,Tuote!$B$9,Tuote!$B$10,Tuote!$B$11,Tuote!$B$12)*100&amp;"%","0%")))</f>
      </c>
      <c r="H15" s="62">
        <f>IF($E$3=1,0,IF($D15=1,0,IF($E$3=1,0,IF($E$3=2,F15*CHOOSE($D15,Tuote!$C$2,Tuote!$C$3,Tuote!$C$4,Tuote!$C$5,Tuote!$C$6,Tuote!$C$7,Tuote!$C$8,Tuote!$C$9,Tuote!$C$10,Tuote!$C$11,Tuote!$C$12),IF($E$3=3,$F15*CHOOSE($D15,Tuote!$C$2,Tuote!$C$3,Tuote!$C$4,Tuote!$C$5,Tuote!$C$6,Tuote!$C$7,Tuote!$C$8,Tuote!$C$9,Tuote!$C$10,Tuote!$C$11,Tuote!$C$12),0)))))</f>
        <v>0</v>
      </c>
      <c r="I15" s="29">
        <f>IF($E$3=3,IF($D15=1,0,$F15*CHOOSE($D15,Tuote!$B$2,Tuote!$B$3,Tuote!$B$4,Tuote!$B$5,Tuote!$B$6,Tuote!$B$7,Tuote!$B$8,Tuote!$B$9,Tuote!$B$10,Tuote!$B$11,Tuote!$B$12)),0)</f>
        <v>0</v>
      </c>
      <c r="J15" s="30">
        <f t="shared" si="1"/>
        <v>0</v>
      </c>
      <c r="K15" s="28">
        <f t="shared" si="0"/>
      </c>
    </row>
    <row r="16" spans="1:11" ht="15.75" customHeight="1" thickBot="1">
      <c r="A16" s="47" t="s">
        <v>83</v>
      </c>
      <c r="B16" s="45"/>
      <c r="C16" s="40"/>
      <c r="D16" s="53">
        <v>1</v>
      </c>
      <c r="E16" s="8"/>
      <c r="F16" s="28">
        <f>IF($D16=1,"",$E16/INDEX(Valuuttakurssit!$C$2:$C$38,$D$4,0))</f>
      </c>
      <c r="G16" s="60">
        <f>IF($D16=1,"",IF($E$3=1,"0% / 0%",CHOOSE($D16,Tuote!$C$2,Tuote!$C$3,Tuote!$C$4,Tuote!$C$5,Tuote!$C$6,Tuote!$C$7,Tuote!$C$8,Tuote!$C$9,Tuote!$C$10,Tuote!$C$11,Tuote!$C$12)*100&amp;"% / "&amp;IF($E$3=3,CHOOSE($D16,Tuote!$B$2,Tuote!$B$3,Tuote!$B$4,Tuote!$B$5,Tuote!$B$6,Tuote!$B$7,Tuote!$B$8,Tuote!$B$9,Tuote!$B$10,Tuote!$B$11,Tuote!$B$12)*100&amp;"%","0%")))</f>
      </c>
      <c r="H16" s="62">
        <f>IF($E$3=1,0,IF($D16=1,0,IF($E$3=1,0,IF($E$3=2,F16*CHOOSE($D16,Tuote!$C$2,Tuote!$C$3,Tuote!$C$4,Tuote!$C$5,Tuote!$C$6,Tuote!$C$7,Tuote!$C$8,Tuote!$C$9,Tuote!$C$10,Tuote!$C$11,Tuote!$C$12),IF($E$3=3,$F16*CHOOSE($D16,Tuote!$C$2,Tuote!$C$3,Tuote!$C$4,Tuote!$C$5,Tuote!$C$6,Tuote!$C$7,Tuote!$C$8,Tuote!$C$9,Tuote!$C$10,Tuote!$C$11,Tuote!$C$12),0)))))</f>
        <v>0</v>
      </c>
      <c r="I16" s="29">
        <f>IF($E$3=3,IF($D16=1,0,$F16*CHOOSE($D16,Tuote!$B$2,Tuote!$B$3,Tuote!$B$4,Tuote!$B$5,Tuote!$B$6,Tuote!$B$7,Tuote!$B$8,Tuote!$B$9,Tuote!$B$10,Tuote!$B$11,Tuote!$B$12)),0)</f>
        <v>0</v>
      </c>
      <c r="J16" s="30">
        <f t="shared" si="1"/>
        <v>0</v>
      </c>
      <c r="K16" s="28">
        <f t="shared" si="0"/>
      </c>
    </row>
    <row r="17" spans="1:11" ht="15.75" customHeight="1" thickBot="1">
      <c r="A17" s="49" t="s">
        <v>84</v>
      </c>
      <c r="B17" s="50"/>
      <c r="C17" s="50"/>
      <c r="D17" s="51"/>
      <c r="E17" s="9"/>
      <c r="F17" s="57">
        <f>$E17/INDEX(Valuuttakurssit!$C$2:$C$38,$D$4,0)</f>
        <v>0</v>
      </c>
      <c r="G17" s="31">
        <f>IF(E17=0,0,IF(E3=1,"","22% / 0%"))</f>
        <v>0</v>
      </c>
      <c r="H17" s="31">
        <f>IF($E$3=1,0,F17*0.22)</f>
        <v>0</v>
      </c>
      <c r="I17" s="32"/>
      <c r="J17" s="33"/>
      <c r="K17" s="31">
        <f>F17+I17</f>
        <v>0</v>
      </c>
    </row>
    <row r="18" spans="1:11" ht="16.5" thickTop="1">
      <c r="A18" s="46"/>
      <c r="B18" s="45"/>
      <c r="C18" s="40"/>
      <c r="D18" s="77" t="str">
        <f>SUM(E7:E17)&amp;" "&amp;E4</f>
        <v>0 EUR</v>
      </c>
      <c r="E18" s="77"/>
      <c r="F18" s="58">
        <f>SUM(F7:F17)</f>
        <v>0</v>
      </c>
      <c r="G18" s="34"/>
      <c r="H18" s="34">
        <f>SUM(H7:H17)</f>
        <v>0</v>
      </c>
      <c r="I18" s="35">
        <f>SUM(I7:I17)</f>
        <v>0</v>
      </c>
      <c r="J18" s="36">
        <f>SUM(J7:J17)</f>
        <v>0</v>
      </c>
      <c r="K18" s="34">
        <f>SUM(K7:K17)</f>
        <v>0</v>
      </c>
    </row>
    <row r="19" spans="1:11" ht="12.75" customHeight="1">
      <c r="A19" s="16"/>
      <c r="B19" s="11"/>
      <c r="E19" s="18"/>
      <c r="F19" s="19"/>
      <c r="H19" s="19"/>
      <c r="I19" s="17"/>
      <c r="J19" s="17"/>
      <c r="K19" s="19"/>
    </row>
    <row r="22" spans="1:5" ht="12.75">
      <c r="A22" s="78" t="s">
        <v>92</v>
      </c>
      <c r="B22" s="79"/>
      <c r="C22" s="20" t="s">
        <v>93</v>
      </c>
      <c r="E22" s="16" t="s">
        <v>44</v>
      </c>
    </row>
    <row r="23" spans="1:11" ht="14.25" customHeight="1">
      <c r="A23" s="63" t="s">
        <v>90</v>
      </c>
      <c r="B23" s="64"/>
      <c r="C23" s="37">
        <f>H18</f>
        <v>0</v>
      </c>
      <c r="E23" s="76" t="str">
        <f>INDEX(Tuontimaa!B2:B4,E3,0)</f>
        <v>Alankomaat, Belgia, Espanja, Irlanti, Iso-Britannia, Italia, Itävalta, Kreikka, Kypros, Latvia, Liettua, Luxemburg, Malta, Portugal, Puola, Ranska, Ruotsi, Saksa, Slovakia, Slovenia, Tanska, Tshekki, Unkari ja Viro</v>
      </c>
      <c r="F23" s="76"/>
      <c r="G23" s="76"/>
      <c r="H23" s="76"/>
      <c r="I23" s="76"/>
      <c r="J23" s="76"/>
      <c r="K23" s="76"/>
    </row>
    <row r="24" spans="1:11" ht="14.25" customHeight="1">
      <c r="A24" s="65" t="s">
        <v>91</v>
      </c>
      <c r="B24" s="66"/>
      <c r="C24" s="37">
        <f>I18</f>
        <v>0</v>
      </c>
      <c r="E24" s="76"/>
      <c r="F24" s="76"/>
      <c r="G24" s="76"/>
      <c r="H24" s="76"/>
      <c r="I24" s="76"/>
      <c r="J24" s="76"/>
      <c r="K24" s="76"/>
    </row>
    <row r="25" spans="1:11" ht="12.75" customHeight="1" thickBot="1">
      <c r="A25" s="67" t="s">
        <v>89</v>
      </c>
      <c r="B25" s="68"/>
      <c r="C25" s="38">
        <f>J18</f>
        <v>0</v>
      </c>
      <c r="E25" s="76"/>
      <c r="F25" s="76"/>
      <c r="G25" s="76"/>
      <c r="H25" s="76"/>
      <c r="I25" s="76"/>
      <c r="J25" s="76"/>
      <c r="K25" s="76"/>
    </row>
    <row r="26" spans="1:11" ht="12.75" customHeight="1" thickTop="1">
      <c r="A26" s="69" t="s">
        <v>86</v>
      </c>
      <c r="B26" s="70"/>
      <c r="C26" s="39">
        <f>SUM(C23:C25)</f>
        <v>0</v>
      </c>
      <c r="E26" s="76"/>
      <c r="F26" s="76"/>
      <c r="G26" s="76"/>
      <c r="H26" s="76"/>
      <c r="I26" s="76"/>
      <c r="J26" s="76"/>
      <c r="K26" s="76"/>
    </row>
    <row r="27" spans="3:11" ht="12.75">
      <c r="C27" s="40"/>
      <c r="E27" s="76"/>
      <c r="F27" s="76"/>
      <c r="G27" s="76"/>
      <c r="H27" s="76"/>
      <c r="I27" s="76"/>
      <c r="J27" s="76"/>
      <c r="K27" s="76"/>
    </row>
    <row r="28" spans="1:11" ht="13.5" thickBot="1">
      <c r="A28" s="5" t="s">
        <v>88</v>
      </c>
      <c r="C28" s="41">
        <f>IF(C26&gt;10,F18+C26,F18)</f>
        <v>0</v>
      </c>
      <c r="E28" s="76"/>
      <c r="F28" s="76"/>
      <c r="G28" s="76"/>
      <c r="H28" s="76"/>
      <c r="I28" s="76"/>
      <c r="J28" s="76"/>
      <c r="K28" s="76"/>
    </row>
    <row r="29" spans="1:11" ht="12.75" customHeight="1">
      <c r="A29" s="22"/>
      <c r="B29" s="22"/>
      <c r="C29" s="22"/>
      <c r="D29" s="22"/>
      <c r="E29" s="76"/>
      <c r="F29" s="76"/>
      <c r="G29" s="76"/>
      <c r="H29" s="76"/>
      <c r="I29" s="76"/>
      <c r="J29" s="76"/>
      <c r="K29" s="76"/>
    </row>
    <row r="30" spans="1:11" ht="12.75">
      <c r="A30" s="22"/>
      <c r="B30" s="22"/>
      <c r="C30" s="22"/>
      <c r="D30" s="22"/>
      <c r="E30" s="76"/>
      <c r="F30" s="76"/>
      <c r="G30" s="76"/>
      <c r="H30" s="76"/>
      <c r="I30" s="76"/>
      <c r="J30" s="76"/>
      <c r="K30" s="76"/>
    </row>
    <row r="31" spans="1:4" ht="12.75" customHeight="1">
      <c r="A31" s="81" t="s">
        <v>147</v>
      </c>
      <c r="B31" s="72"/>
      <c r="C31" s="72"/>
      <c r="D31" s="72"/>
    </row>
    <row r="32" spans="1:4" ht="12.75" customHeight="1">
      <c r="A32" s="43"/>
      <c r="B32" s="43"/>
      <c r="C32" s="43"/>
      <c r="D32" s="43"/>
    </row>
    <row r="33" spans="1:2" ht="12.75">
      <c r="A33" s="16" t="s">
        <v>57</v>
      </c>
      <c r="B33" s="16"/>
    </row>
    <row r="34" ht="12.75">
      <c r="A34" s="5" t="s">
        <v>102</v>
      </c>
    </row>
    <row r="35" ht="12.75">
      <c r="A35" s="5" t="s">
        <v>98</v>
      </c>
    </row>
    <row r="36" ht="12.75">
      <c r="A36" s="5" t="s">
        <v>99</v>
      </c>
    </row>
    <row r="39" spans="1:2" ht="12.75">
      <c r="A39" s="16" t="s">
        <v>54</v>
      </c>
      <c r="B39" s="16"/>
    </row>
    <row r="40" ht="12.75">
      <c r="A40" s="5" t="s">
        <v>103</v>
      </c>
    </row>
    <row r="41" ht="12.75">
      <c r="A41" s="5" t="s">
        <v>104</v>
      </c>
    </row>
    <row r="42" ht="12.75">
      <c r="A42" s="5" t="s">
        <v>105</v>
      </c>
    </row>
    <row r="43" ht="12.75">
      <c r="A43" s="5" t="s">
        <v>101</v>
      </c>
    </row>
    <row r="44" ht="12.75">
      <c r="A44" s="5" t="s">
        <v>100</v>
      </c>
    </row>
    <row r="46" ht="12.75">
      <c r="A46" s="82" t="s">
        <v>148</v>
      </c>
    </row>
    <row r="48" spans="1:4" ht="12.75">
      <c r="A48" s="81" t="s">
        <v>147</v>
      </c>
      <c r="B48" s="72"/>
      <c r="C48" s="72"/>
      <c r="D48" s="72"/>
    </row>
    <row r="52" ht="12.75">
      <c r="A52" s="42"/>
    </row>
  </sheetData>
  <sheetProtection password="9375" sheet="1" objects="1" scenarios="1"/>
  <mergeCells count="14">
    <mergeCell ref="A1:K1"/>
    <mergeCell ref="A6:B6"/>
    <mergeCell ref="A3:B3"/>
    <mergeCell ref="A4:B4"/>
    <mergeCell ref="E23:K30"/>
    <mergeCell ref="D18:E18"/>
    <mergeCell ref="A22:B22"/>
    <mergeCell ref="A23:B23"/>
    <mergeCell ref="A24:B24"/>
    <mergeCell ref="A25:B25"/>
    <mergeCell ref="A26:B26"/>
    <mergeCell ref="G3:J3"/>
    <mergeCell ref="A48:D48"/>
    <mergeCell ref="A31:D31"/>
  </mergeCells>
  <conditionalFormatting sqref="C26">
    <cfRule type="cellIs" priority="1" dxfId="2" operator="lessThan" stopIfTrue="1">
      <formula>10</formula>
    </cfRule>
    <cfRule type="cellIs" priority="2" dxfId="1" operator="greaterThanOrEqual" stopIfTrue="1">
      <formula>10</formula>
    </cfRule>
  </conditionalFormatting>
  <conditionalFormatting sqref="F7:K17">
    <cfRule type="cellIs" priority="3" dxfId="0" operator="equal" stopIfTrue="1">
      <formula>0</formula>
    </cfRule>
  </conditionalFormatting>
  <printOptions/>
  <pageMargins left="0.75" right="0.75" top="1" bottom="1" header="0.4921259845" footer="0.4921259845"/>
  <pageSetup horizontalDpi="1200" verticalDpi="12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421875" style="5" customWidth="1"/>
    <col min="2" max="2" width="14.7109375" style="5" bestFit="1" customWidth="1"/>
    <col min="3" max="3" width="12.8515625" style="5" bestFit="1" customWidth="1"/>
    <col min="4" max="4" width="29.140625" style="5" customWidth="1"/>
    <col min="5" max="9" width="8.140625" style="5" customWidth="1"/>
    <col min="10" max="16384" width="9.140625" style="5" customWidth="1"/>
  </cols>
  <sheetData>
    <row r="1" spans="1:4" ht="12.75">
      <c r="A1" s="16" t="s">
        <v>63</v>
      </c>
      <c r="B1" s="16" t="s">
        <v>61</v>
      </c>
      <c r="C1" s="16" t="s">
        <v>62</v>
      </c>
      <c r="D1" s="16"/>
    </row>
    <row r="2" spans="1:3" ht="12.75">
      <c r="A2" s="5" t="s">
        <v>64</v>
      </c>
      <c r="B2" s="5" t="s">
        <v>56</v>
      </c>
      <c r="C2" s="5">
        <v>1</v>
      </c>
    </row>
    <row r="3" spans="1:5" ht="12.75">
      <c r="A3" s="4" t="s">
        <v>122</v>
      </c>
      <c r="B3" s="4" t="s">
        <v>17</v>
      </c>
      <c r="C3" s="4">
        <v>4.5909</v>
      </c>
      <c r="D3" s="4"/>
      <c r="E3"/>
    </row>
    <row r="4" spans="1:5" ht="12.75">
      <c r="A4" s="4" t="s">
        <v>118</v>
      </c>
      <c r="B4" s="4" t="s">
        <v>9</v>
      </c>
      <c r="C4" s="4">
        <v>1.9347</v>
      </c>
      <c r="D4" s="4"/>
      <c r="E4"/>
    </row>
    <row r="5" spans="1:5" ht="12.75">
      <c r="A5" s="4" t="s">
        <v>131</v>
      </c>
      <c r="B5" s="4" t="s">
        <v>28</v>
      </c>
      <c r="C5" s="4">
        <v>6.9789</v>
      </c>
      <c r="D5" s="4"/>
      <c r="E5"/>
    </row>
    <row r="6" spans="1:5" ht="12.75">
      <c r="A6" s="4" t="s">
        <v>119</v>
      </c>
      <c r="B6" s="4" t="s">
        <v>12</v>
      </c>
      <c r="C6" s="4">
        <v>12.9236</v>
      </c>
      <c r="D6" s="4"/>
      <c r="E6"/>
    </row>
    <row r="7" spans="1:5" ht="12.75">
      <c r="A7" s="4" t="s">
        <v>10</v>
      </c>
      <c r="B7" s="4" t="s">
        <v>11</v>
      </c>
      <c r="C7" s="4">
        <v>9.5815</v>
      </c>
      <c r="D7" s="4"/>
      <c r="E7"/>
    </row>
    <row r="8" spans="1:5" ht="12.75">
      <c r="A8" s="4" t="s">
        <v>123</v>
      </c>
      <c r="B8" s="4" t="s">
        <v>20</v>
      </c>
      <c r="C8" s="4">
        <v>58.9905</v>
      </c>
      <c r="D8" s="4"/>
      <c r="E8"/>
    </row>
    <row r="9" spans="1:5" ht="12.75">
      <c r="A9" s="4" t="s">
        <v>124</v>
      </c>
      <c r="B9" s="4" t="s">
        <v>21</v>
      </c>
      <c r="C9" s="4">
        <v>12812.1394</v>
      </c>
      <c r="D9" s="4"/>
      <c r="E9"/>
    </row>
    <row r="10" spans="1:5" ht="12.75">
      <c r="A10" s="4" t="s">
        <v>115</v>
      </c>
      <c r="B10" s="4" t="s">
        <v>6</v>
      </c>
      <c r="C10" s="4">
        <v>275</v>
      </c>
      <c r="D10" s="80" t="s">
        <v>141</v>
      </c>
      <c r="E10"/>
    </row>
    <row r="11" spans="1:5" ht="12.75">
      <c r="A11" s="4" t="s">
        <v>111</v>
      </c>
      <c r="B11" s="4" t="s">
        <v>2</v>
      </c>
      <c r="C11" s="4">
        <v>0.8323</v>
      </c>
      <c r="D11" s="4"/>
      <c r="E11"/>
    </row>
    <row r="12" spans="1:5" ht="12.75">
      <c r="A12" s="4" t="s">
        <v>144</v>
      </c>
      <c r="B12" s="4" t="s">
        <v>145</v>
      </c>
      <c r="C12" s="4">
        <v>5.0256</v>
      </c>
      <c r="D12" s="4"/>
      <c r="E12"/>
    </row>
    <row r="13" spans="1:5" ht="12.75">
      <c r="A13" s="4" t="s">
        <v>117</v>
      </c>
      <c r="B13" s="4" t="s">
        <v>8</v>
      </c>
      <c r="C13" s="4">
        <v>120.07</v>
      </c>
      <c r="D13" s="4"/>
      <c r="E13"/>
    </row>
    <row r="14" spans="1:5" ht="12.75">
      <c r="A14" s="4" t="s">
        <v>110</v>
      </c>
      <c r="B14" s="4" t="s">
        <v>1</v>
      </c>
      <c r="C14" s="4">
        <v>1.5484</v>
      </c>
      <c r="D14" s="4"/>
      <c r="E14"/>
    </row>
    <row r="15" spans="1:5" ht="12.75">
      <c r="A15" s="4" t="s">
        <v>142</v>
      </c>
      <c r="B15" s="4" t="s">
        <v>143</v>
      </c>
      <c r="C15" s="4">
        <v>144.89</v>
      </c>
      <c r="D15" s="4"/>
      <c r="E15"/>
    </row>
    <row r="16" spans="1:5" ht="12.75">
      <c r="A16" s="4" t="s">
        <v>126</v>
      </c>
      <c r="B16" s="4" t="s">
        <v>23</v>
      </c>
      <c r="C16" s="4">
        <v>8.6271</v>
      </c>
      <c r="D16" s="4"/>
      <c r="E16"/>
    </row>
    <row r="17" spans="1:5" ht="12.75">
      <c r="A17" s="4" t="s">
        <v>15</v>
      </c>
      <c r="B17" s="4" t="s">
        <v>16</v>
      </c>
      <c r="C17" s="4">
        <v>0.33835</v>
      </c>
      <c r="D17" s="4"/>
      <c r="E17"/>
    </row>
    <row r="18" spans="1:5" ht="12.75">
      <c r="A18" s="4" t="s">
        <v>135</v>
      </c>
      <c r="B18" s="4" t="s">
        <v>33</v>
      </c>
      <c r="C18" s="4">
        <v>0.7048</v>
      </c>
      <c r="D18" s="4"/>
      <c r="E18"/>
    </row>
    <row r="19" spans="1:5" ht="12.75">
      <c r="A19" s="4" t="s">
        <v>136</v>
      </c>
      <c r="B19" s="4" t="s">
        <v>34</v>
      </c>
      <c r="C19" s="4">
        <v>3.4288</v>
      </c>
      <c r="D19" s="4"/>
      <c r="E19"/>
    </row>
    <row r="20" spans="1:5" ht="12.75">
      <c r="A20" s="4" t="s">
        <v>125</v>
      </c>
      <c r="B20" s="4" t="s">
        <v>22</v>
      </c>
      <c r="C20" s="4">
        <v>4.5609</v>
      </c>
      <c r="D20" s="4"/>
      <c r="E20"/>
    </row>
    <row r="21" spans="1:5" ht="12.75">
      <c r="A21" s="4" t="s">
        <v>121</v>
      </c>
      <c r="B21" s="4" t="s">
        <v>14</v>
      </c>
      <c r="C21" s="4">
        <v>10.7295</v>
      </c>
      <c r="D21" s="4"/>
      <c r="E21"/>
    </row>
    <row r="22" spans="1:5" ht="12.75">
      <c r="A22" s="4" t="s">
        <v>113</v>
      </c>
      <c r="B22" s="4" t="s">
        <v>4</v>
      </c>
      <c r="C22" s="4">
        <v>8.77</v>
      </c>
      <c r="D22" s="4"/>
      <c r="E22"/>
    </row>
    <row r="23" spans="1:5" ht="12.75">
      <c r="A23" s="4" t="s">
        <v>137</v>
      </c>
      <c r="B23" s="4" t="s">
        <v>35</v>
      </c>
      <c r="C23" s="4">
        <v>3.79</v>
      </c>
      <c r="D23" s="4"/>
      <c r="E23"/>
    </row>
    <row r="24" spans="1:5" ht="12.75">
      <c r="A24" s="4" t="s">
        <v>112</v>
      </c>
      <c r="B24" s="4" t="s">
        <v>3</v>
      </c>
      <c r="C24" s="4">
        <v>10.0375</v>
      </c>
      <c r="D24" s="4"/>
      <c r="E24"/>
    </row>
    <row r="25" spans="1:5" ht="12.75">
      <c r="A25" s="4" t="s">
        <v>120</v>
      </c>
      <c r="B25" s="4" t="s">
        <v>13</v>
      </c>
      <c r="C25" s="4">
        <v>4.6677</v>
      </c>
      <c r="D25" s="4"/>
      <c r="E25"/>
    </row>
    <row r="26" spans="1:5" ht="12.75">
      <c r="A26" s="4" t="s">
        <v>18</v>
      </c>
      <c r="B26" s="4" t="s">
        <v>19</v>
      </c>
      <c r="C26" s="4">
        <v>1.8999</v>
      </c>
      <c r="D26" s="4"/>
      <c r="E26"/>
    </row>
    <row r="27" spans="1:5" ht="12.75">
      <c r="A27" s="4" t="s">
        <v>138</v>
      </c>
      <c r="B27" s="4" t="s">
        <v>36</v>
      </c>
      <c r="C27" s="4">
        <v>29.88</v>
      </c>
      <c r="D27" s="4"/>
      <c r="E27"/>
    </row>
    <row r="28" spans="1:5" ht="12.75">
      <c r="A28" s="4" t="s">
        <v>116</v>
      </c>
      <c r="B28" s="4" t="s">
        <v>7</v>
      </c>
      <c r="C28" s="4">
        <v>1.5103</v>
      </c>
      <c r="D28" s="4"/>
      <c r="E28"/>
    </row>
    <row r="29" spans="1:5" ht="12.75">
      <c r="A29" s="4" t="s">
        <v>114</v>
      </c>
      <c r="B29" s="4" t="s">
        <v>5</v>
      </c>
      <c r="C29" s="4">
        <v>7.4174</v>
      </c>
      <c r="D29" s="4"/>
      <c r="E29"/>
    </row>
    <row r="30" spans="1:5" ht="12.75">
      <c r="A30" s="4" t="s">
        <v>127</v>
      </c>
      <c r="B30" s="4" t="s">
        <v>24</v>
      </c>
      <c r="C30" s="4">
        <v>43.621</v>
      </c>
      <c r="D30" s="4"/>
      <c r="E30"/>
    </row>
    <row r="31" spans="1:5" ht="12.75">
      <c r="A31" s="4" t="s">
        <v>140</v>
      </c>
      <c r="B31" s="4" t="s">
        <v>31</v>
      </c>
      <c r="C31" s="4">
        <v>25.358</v>
      </c>
      <c r="D31" s="4"/>
      <c r="E31"/>
    </row>
    <row r="32" spans="1:5" ht="12.75">
      <c r="A32" s="4" t="s">
        <v>129</v>
      </c>
      <c r="B32" s="4" t="s">
        <v>26</v>
      </c>
      <c r="C32" s="4">
        <v>1.753454</v>
      </c>
      <c r="D32" s="4"/>
      <c r="E32"/>
    </row>
    <row r="33" spans="1:5" ht="12.75">
      <c r="A33" s="4" t="s">
        <v>130</v>
      </c>
      <c r="B33" s="4" t="s">
        <v>27</v>
      </c>
      <c r="C33" s="4">
        <v>1.9696</v>
      </c>
      <c r="D33" s="4"/>
      <c r="E33"/>
    </row>
    <row r="34" spans="1:5" ht="12.75">
      <c r="A34" s="4" t="s">
        <v>133</v>
      </c>
      <c r="B34" s="4" t="s">
        <v>30</v>
      </c>
      <c r="C34" s="4">
        <v>267</v>
      </c>
      <c r="D34" s="4"/>
      <c r="E34"/>
    </row>
    <row r="35" spans="1:5" ht="12.75">
      <c r="A35" s="4" t="s">
        <v>128</v>
      </c>
      <c r="B35" s="4" t="s">
        <v>25</v>
      </c>
      <c r="C35" s="4">
        <v>2.2866</v>
      </c>
      <c r="D35" s="4"/>
      <c r="E35"/>
    </row>
    <row r="36" spans="1:5" ht="12.75">
      <c r="A36" s="4" t="s">
        <v>132</v>
      </c>
      <c r="B36" s="4" t="s">
        <v>29</v>
      </c>
      <c r="C36" s="4">
        <v>32.1655</v>
      </c>
      <c r="D36" s="4"/>
      <c r="E36"/>
    </row>
    <row r="37" spans="1:5" ht="12.75">
      <c r="A37" s="4" t="s">
        <v>134</v>
      </c>
      <c r="B37" s="4" t="s">
        <v>32</v>
      </c>
      <c r="C37" s="4">
        <v>15.4816</v>
      </c>
      <c r="D37" s="4"/>
      <c r="E37"/>
    </row>
    <row r="38" spans="1:5" ht="12.75">
      <c r="A38" s="4" t="s">
        <v>109</v>
      </c>
      <c r="B38" s="4" t="s">
        <v>0</v>
      </c>
      <c r="C38" s="4">
        <v>1.2484</v>
      </c>
      <c r="D38" s="4"/>
      <c r="E38"/>
    </row>
    <row r="40" spans="1:2" ht="12.75">
      <c r="A40" s="4" t="s">
        <v>146</v>
      </c>
      <c r="B40" s="23"/>
    </row>
    <row r="41" ht="12.75">
      <c r="B41" s="23"/>
    </row>
    <row r="42" ht="12.75">
      <c r="B42" s="23"/>
    </row>
    <row r="43" ht="12.75">
      <c r="A43" s="16" t="s">
        <v>106</v>
      </c>
    </row>
    <row r="44" spans="1:16" ht="12.75">
      <c r="A44" s="21" t="s">
        <v>65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ht="12.75">
      <c r="A45" s="21" t="s">
        <v>94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6" ht="12.75">
      <c r="A46" s="21" t="s">
        <v>95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21" t="s">
        <v>68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1:16" ht="12.75">
      <c r="A48" s="21" t="s">
        <v>107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1:16" ht="12.75">
      <c r="A49" s="21" t="s">
        <v>97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ht="12.75">
      <c r="A50" s="5" t="s">
        <v>96</v>
      </c>
    </row>
  </sheetData>
  <sheetProtection formatCells="0" sort="0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28125" style="0" bestFit="1" customWidth="1"/>
    <col min="2" max="2" width="63.8515625" style="0" customWidth="1"/>
  </cols>
  <sheetData>
    <row r="1" spans="1:2" ht="12.75">
      <c r="A1" s="3" t="s">
        <v>66</v>
      </c>
      <c r="B1" s="3" t="s">
        <v>67</v>
      </c>
    </row>
    <row r="2" spans="1:2" ht="38.25">
      <c r="A2" t="s">
        <v>37</v>
      </c>
      <c r="B2" s="2" t="s">
        <v>55</v>
      </c>
    </row>
    <row r="3" spans="1:2" ht="102">
      <c r="A3" t="s">
        <v>38</v>
      </c>
      <c r="B3" s="2" t="s">
        <v>58</v>
      </c>
    </row>
    <row r="4" spans="1:2" ht="25.5">
      <c r="A4" t="s">
        <v>39</v>
      </c>
      <c r="B4" s="2" t="s">
        <v>69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57421875" style="0" customWidth="1"/>
    <col min="2" max="2" width="6.8515625" style="0" bestFit="1" customWidth="1"/>
    <col min="3" max="3" width="5.28125" style="0" bestFit="1" customWidth="1"/>
    <col min="4" max="6" width="7.57421875" style="0" customWidth="1"/>
  </cols>
  <sheetData>
    <row r="1" spans="1:3" ht="12.75">
      <c r="A1" s="3" t="s">
        <v>51</v>
      </c>
      <c r="B1" s="3" t="s">
        <v>52</v>
      </c>
      <c r="C1" s="3" t="s">
        <v>53</v>
      </c>
    </row>
    <row r="2" spans="1:3" ht="12.75">
      <c r="A2" s="1" t="s">
        <v>42</v>
      </c>
      <c r="B2" s="7"/>
      <c r="C2" s="6"/>
    </row>
    <row r="3" spans="1:3" ht="12.75">
      <c r="A3" t="s">
        <v>45</v>
      </c>
      <c r="B3" s="7">
        <v>0.045</v>
      </c>
      <c r="C3" s="6">
        <v>0.22</v>
      </c>
    </row>
    <row r="4" spans="1:3" ht="12.75">
      <c r="A4" t="s">
        <v>46</v>
      </c>
      <c r="B4" s="7">
        <v>0.027</v>
      </c>
      <c r="C4" s="6">
        <v>0.22</v>
      </c>
    </row>
    <row r="5" spans="1:3" ht="12.75">
      <c r="A5" t="s">
        <v>47</v>
      </c>
      <c r="B5" s="7">
        <v>0.037</v>
      </c>
      <c r="C5" s="6">
        <v>0.22</v>
      </c>
    </row>
    <row r="6" spans="1:3" ht="12.75">
      <c r="A6" t="s">
        <v>59</v>
      </c>
      <c r="B6" s="7">
        <v>0.12</v>
      </c>
      <c r="C6" s="6">
        <v>0.22</v>
      </c>
    </row>
    <row r="7" spans="1:3" ht="12.75">
      <c r="A7" t="s">
        <v>60</v>
      </c>
      <c r="B7" s="7">
        <v>0.122</v>
      </c>
      <c r="C7" s="6">
        <v>0.22</v>
      </c>
    </row>
    <row r="8" spans="1:3" ht="12.75">
      <c r="A8" t="s">
        <v>48</v>
      </c>
      <c r="B8" s="7">
        <v>0.035</v>
      </c>
      <c r="C8" s="6">
        <v>0.22</v>
      </c>
    </row>
    <row r="9" spans="1:3" ht="12.75">
      <c r="A9" t="s">
        <v>49</v>
      </c>
      <c r="B9" s="7">
        <v>0</v>
      </c>
      <c r="C9" s="6">
        <v>0.22</v>
      </c>
    </row>
    <row r="10" spans="1:3" ht="12.75">
      <c r="A10" t="s">
        <v>50</v>
      </c>
      <c r="B10" s="7">
        <v>0.027</v>
      </c>
      <c r="C10" s="6">
        <v>0.22</v>
      </c>
    </row>
    <row r="11" spans="1:3" ht="12.75">
      <c r="A11" t="s">
        <v>43</v>
      </c>
      <c r="B11" s="7">
        <v>0</v>
      </c>
      <c r="C11" s="6">
        <v>0.08</v>
      </c>
    </row>
    <row r="12" spans="1:3" ht="12.75">
      <c r="A12" s="5" t="s">
        <v>139</v>
      </c>
      <c r="B12" s="7">
        <v>0</v>
      </c>
      <c r="C12" s="55">
        <v>0.22</v>
      </c>
    </row>
    <row r="13" ht="12.75">
      <c r="A13" s="5"/>
    </row>
    <row r="14" spans="1:6" ht="12.75">
      <c r="A14" s="24"/>
      <c r="B14" s="24"/>
      <c r="C14" s="24"/>
      <c r="D14" s="24"/>
      <c r="E14" s="24"/>
      <c r="F14" s="2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Tullimaksujen suuruuden arviointilomake</dc:title>
  <dc:subject/>
  <dc:creator>Pasi Vähämartti</dc:creator>
  <cp:keywords/>
  <dc:description/>
  <cp:lastModifiedBy>Pasi Vähämartti</cp:lastModifiedBy>
  <cp:lastPrinted>2007-04-24T15:19:34Z</cp:lastPrinted>
  <dcterms:created xsi:type="dcterms:W3CDTF">2006-01-11T13:49:31Z</dcterms:created>
  <dcterms:modified xsi:type="dcterms:W3CDTF">2008-12-03T01:18:30Z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Pasi Vähämartti</vt:lpwstr>
  </property>
  <property fmtid="{D5CDD505-2E9C-101B-9397-08002B2CF9AE}" pid="3" name="WWW">
    <vt:lpwstr>www.vahamartti.fi</vt:lpwstr>
  </property>
</Properties>
</file>